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19440" windowHeight="15600"/>
  </bookViews>
  <sheets>
    <sheet name="1" sheetId="1" r:id="rId1"/>
  </sheets>
  <definedNames>
    <definedName name="_xlnm.Print_Area" localSheetId="0">'1'!$A$1:$H$67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3" i="1" l="1"/>
  <c r="H52" i="1"/>
  <c r="H51" i="1"/>
  <c r="H50" i="1"/>
  <c r="H49" i="1"/>
  <c r="H48" i="1"/>
  <c r="H46" i="1"/>
  <c r="H47" i="1"/>
  <c r="H45" i="1"/>
  <c r="H44" i="1"/>
  <c r="D54" i="1"/>
  <c r="E54" i="1"/>
  <c r="F45" i="1"/>
  <c r="G45" i="1"/>
  <c r="G44" i="1"/>
  <c r="G46" i="1"/>
  <c r="G47" i="1"/>
  <c r="G48" i="1"/>
  <c r="G49" i="1"/>
  <c r="G50" i="1"/>
  <c r="G51" i="1"/>
  <c r="G52" i="1"/>
  <c r="F44" i="1"/>
  <c r="F46" i="1"/>
  <c r="F48" i="1"/>
  <c r="F49" i="1"/>
  <c r="F50" i="1"/>
  <c r="F51" i="1"/>
  <c r="F52" i="1"/>
  <c r="G43" i="1"/>
  <c r="F43" i="1"/>
  <c r="C54" i="1"/>
  <c r="H43" i="1"/>
  <c r="E32" i="1" l="1"/>
  <c r="H26" i="1"/>
  <c r="E26" i="1"/>
  <c r="H31" i="1"/>
  <c r="H30" i="1"/>
  <c r="C32" i="1"/>
  <c r="H29" i="1"/>
  <c r="H28" i="1"/>
  <c r="H27" i="1"/>
  <c r="H25" i="1"/>
  <c r="H24" i="1"/>
  <c r="H23" i="1"/>
  <c r="H22" i="1"/>
  <c r="D20" i="1" l="1"/>
  <c r="D19" i="1" s="1"/>
  <c r="D32" i="1" s="1"/>
  <c r="I29" i="1" s="1"/>
  <c r="E20" i="1"/>
  <c r="H20" i="1" s="1"/>
  <c r="C20" i="1"/>
  <c r="C19" i="1" s="1"/>
  <c r="D12" i="1"/>
  <c r="E12" i="1"/>
  <c r="C12" i="1"/>
  <c r="H21" i="1"/>
  <c r="H18" i="1"/>
  <c r="H17" i="1"/>
  <c r="H16" i="1"/>
  <c r="H15" i="1"/>
  <c r="H14" i="1"/>
  <c r="H13" i="1"/>
  <c r="D6" i="1"/>
  <c r="E6" i="1"/>
  <c r="F6" i="1" s="1"/>
  <c r="C6" i="1"/>
  <c r="G12" i="1"/>
  <c r="D5" i="1"/>
  <c r="C5" i="1"/>
  <c r="H32" i="1"/>
  <c r="H12" i="1"/>
  <c r="H11" i="1"/>
  <c r="H10" i="1"/>
  <c r="H9" i="1"/>
  <c r="H8" i="1"/>
  <c r="H7" i="1"/>
  <c r="H6" i="1"/>
  <c r="F7" i="1"/>
  <c r="G7" i="1"/>
  <c r="F8" i="1"/>
  <c r="G8" i="1"/>
  <c r="F9" i="1"/>
  <c r="G9" i="1"/>
  <c r="F10" i="1"/>
  <c r="G10" i="1"/>
  <c r="F11" i="1"/>
  <c r="G11" i="1"/>
  <c r="F12" i="1"/>
  <c r="F13" i="1"/>
  <c r="G13" i="1"/>
  <c r="F14" i="1"/>
  <c r="G14" i="1"/>
  <c r="F15" i="1"/>
  <c r="G15" i="1"/>
  <c r="F16" i="1"/>
  <c r="G16" i="1"/>
  <c r="F17" i="1"/>
  <c r="G17" i="1"/>
  <c r="F21" i="1"/>
  <c r="G21" i="1"/>
  <c r="F22" i="1"/>
  <c r="G22" i="1"/>
  <c r="F23" i="1"/>
  <c r="G23" i="1"/>
  <c r="F24" i="1"/>
  <c r="G24" i="1"/>
  <c r="F25" i="1"/>
  <c r="G25" i="1"/>
  <c r="F32" i="1"/>
  <c r="G32" i="1"/>
  <c r="C34" i="1"/>
  <c r="D34" i="1"/>
  <c r="E34" i="1"/>
  <c r="C39" i="1"/>
  <c r="C40" i="1" s="1"/>
  <c r="B40" i="1" s="1"/>
  <c r="D39" i="1"/>
  <c r="D40" i="1" s="1"/>
  <c r="E39" i="1"/>
  <c r="F39" i="1" s="1"/>
  <c r="F54" i="1"/>
  <c r="G54" i="1"/>
  <c r="F57" i="1"/>
  <c r="G57" i="1"/>
  <c r="H57" i="1"/>
  <c r="G58" i="1"/>
  <c r="F59" i="1"/>
  <c r="G59" i="1"/>
  <c r="F60" i="1"/>
  <c r="G60" i="1"/>
  <c r="F61" i="1"/>
  <c r="G61" i="1"/>
  <c r="H61" i="1"/>
  <c r="F62" i="1"/>
  <c r="G62" i="1"/>
  <c r="H62" i="1"/>
  <c r="F63" i="1"/>
  <c r="G63" i="1"/>
  <c r="H63" i="1"/>
  <c r="G64" i="1"/>
  <c r="G65" i="1"/>
  <c r="G66" i="1"/>
  <c r="C67" i="1"/>
  <c r="D67" i="1"/>
  <c r="E67" i="1"/>
  <c r="H58" i="1" s="1"/>
  <c r="F67" i="1"/>
  <c r="G67" i="1"/>
  <c r="H54" i="1" l="1"/>
  <c r="E19" i="1"/>
  <c r="H19" i="1" s="1"/>
  <c r="F20" i="1"/>
  <c r="G20" i="1"/>
  <c r="E5" i="1"/>
  <c r="G6" i="1"/>
  <c r="B39" i="1"/>
  <c r="H60" i="1"/>
  <c r="H66" i="1"/>
  <c r="E40" i="1"/>
  <c r="H65" i="1"/>
  <c r="H59" i="1"/>
  <c r="H67" i="1" s="1"/>
  <c r="H64" i="1"/>
  <c r="H39" i="1"/>
  <c r="G39" i="1"/>
  <c r="F19" i="1" l="1"/>
  <c r="G19" i="1"/>
  <c r="H5" i="1"/>
  <c r="F5" i="1"/>
  <c r="G5" i="1"/>
  <c r="F40" i="1"/>
  <c r="G40" i="1"/>
  <c r="H40" i="1"/>
</calcChain>
</file>

<file path=xl/sharedStrings.xml><?xml version="1.0" encoding="utf-8"?>
<sst xmlns="http://schemas.openxmlformats.org/spreadsheetml/2006/main" count="132" uniqueCount="120">
  <si>
    <t xml:space="preserve"> тыс. руб.</t>
  </si>
  <si>
    <t>Наименование доходов</t>
  </si>
  <si>
    <t>Коды бюджетной классификации Российской Федерации</t>
  </si>
  <si>
    <t>Уточненный план на год</t>
  </si>
  <si>
    <t>Кассовый план</t>
  </si>
  <si>
    <t>Исполнено</t>
  </si>
  <si>
    <t>% исполнения к кассовому плану</t>
  </si>
  <si>
    <t>% исполнения к годовому плану</t>
  </si>
  <si>
    <t>Удель-ный вес</t>
  </si>
  <si>
    <t>НАЛОГОВЫЕ И НЕНАЛОГОВЫЕ ДОХОДЫ</t>
  </si>
  <si>
    <r>
      <rPr>
        <b/>
        <sz val="8"/>
        <rFont val="Times New Roman"/>
      </rPr>
      <t>000 1 00 00000 00 0000 000</t>
    </r>
  </si>
  <si>
    <t>НАЛОГОВЫЕ ДОХОДЫ</t>
  </si>
  <si>
    <t>Налоги на прибыль, доходы</t>
  </si>
  <si>
    <r>
      <rPr>
        <sz val="8"/>
        <rFont val="Times New Roman"/>
      </rPr>
      <t>000 1 01 00000 00 0000 000</t>
    </r>
  </si>
  <si>
    <t>Налоги на товары (работы, услуги), реализуемые на территории Российской Федерации</t>
  </si>
  <si>
    <r>
      <rPr>
        <sz val="8"/>
        <rFont val="Times New Roman"/>
      </rPr>
      <t>000 1 03 00000 00 0000 000</t>
    </r>
  </si>
  <si>
    <t>Налоги на совокупный доход</t>
  </si>
  <si>
    <r>
      <rPr>
        <sz val="8"/>
        <rFont val="Times New Roman"/>
      </rPr>
      <t>000 1 05 00000 00 0000 000</t>
    </r>
  </si>
  <si>
    <t>Налоги на имущество</t>
  </si>
  <si>
    <r>
      <rPr>
        <sz val="8"/>
        <rFont val="Times New Roman"/>
      </rPr>
      <t>000 1 06 00000 00 0000 000</t>
    </r>
  </si>
  <si>
    <t>Государственная пошлина</t>
  </si>
  <si>
    <r>
      <rPr>
        <sz val="8"/>
        <rFont val="Times New Roman"/>
      </rPr>
      <t>000 1 08 00000 00 0000 000</t>
    </r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</si>
  <si>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</si>
  <si>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</si>
  <si>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r>
      <rPr>
        <sz val="8"/>
        <rFont val="Times New Roman"/>
      </rPr>
      <t>000 1 11 00000 00 0000 000</t>
    </r>
  </si>
  <si>
    <t>Платежи при пользовании природными ресурсами</t>
  </si>
  <si>
    <r>
      <rPr>
        <sz val="8"/>
        <rFont val="Times New Roman"/>
      </rPr>
      <t>000 1 12 00000 00 0000 000</t>
    </r>
  </si>
  <si>
    <t>Доходы от оказания платных услуг и компенсации затрат государства</t>
  </si>
  <si>
    <r>
      <rPr>
        <sz val="8"/>
        <rFont val="Times New Roman"/>
      </rPr>
      <t>000 1 13 00000 00 0000 000</t>
    </r>
  </si>
  <si>
    <t>Доходы от продажи материальных и нематериальных активов</t>
  </si>
  <si>
    <r>
      <rPr>
        <sz val="8"/>
        <rFont val="Times New Roman"/>
      </rPr>
      <t>000 1 14 00000 00 0000 000</t>
    </r>
  </si>
  <si>
    <t>Штрафы, санкции, возмещение ущерба</t>
  </si>
  <si>
    <r>
      <rPr>
        <sz val="8"/>
        <rFont val="Times New Roman"/>
      </rPr>
      <t>000 1 16 00000 00 0000 000</t>
    </r>
  </si>
  <si>
    <t xml:space="preserve">Прочие неналоговые доходы </t>
  </si>
  <si>
    <r>
      <rPr>
        <sz val="8"/>
        <rFont val="Times New Roman"/>
      </rPr>
      <t>000 1 17 00000 00 0000 000</t>
    </r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</si>
  <si>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</si>
  <si>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</si>
  <si>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</si>
  <si>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</si>
  <si>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</si>
  <si>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</si>
  <si>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бюджетами бюджетной системы РФ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</si>
  <si>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 прошлых лет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</si>
  <si>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</si>
  <si>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</si>
  <si>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</si>
  <si>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Дефицит (-) / Профицит (+)</t>
  </si>
  <si>
    <t>Освоение бюджетных ассигнований по разделам/подразделам классификации расходов бюджета</t>
  </si>
  <si>
    <t>Программная часть бюджета</t>
  </si>
  <si>
    <t>Непрограммная часть бюджета</t>
  </si>
  <si>
    <t xml:space="preserve">Наименование </t>
  </si>
  <si>
    <t>Раздел</t>
  </si>
  <si>
    <r>
      <rPr>
        <sz val="7"/>
        <color rgb="FF000000"/>
        <rFont val="Times New Roman"/>
      </rPr>
      <t>Уточненный план на год</t>
    </r>
  </si>
  <si>
    <r>
      <rPr>
        <sz val="7"/>
        <color rgb="FF000000"/>
        <rFont val="Times New Roman"/>
      </rPr>
      <t>Кассовый план</t>
    </r>
  </si>
  <si>
    <r>
      <rPr>
        <sz val="7"/>
        <color rgb="FF000000"/>
        <rFont val="Times New Roman"/>
      </rPr>
      <t>Исполнено</t>
    </r>
  </si>
  <si>
    <t>Общегосударственные вопросы</t>
  </si>
  <si>
    <t>01</t>
  </si>
  <si>
    <t>Национальная безопасность и правоохранительная деятельность</t>
  </si>
  <si>
    <t>03</t>
  </si>
  <si>
    <t>Национальная экономика</t>
  </si>
  <si>
    <t>04</t>
  </si>
  <si>
    <t>Жилищно-коммунальное хозяйство</t>
  </si>
  <si>
    <t>05</t>
  </si>
  <si>
    <t>Охрана окружающей среды</t>
  </si>
  <si>
    <t>06</t>
  </si>
  <si>
    <t>Образование</t>
  </si>
  <si>
    <t>07</t>
  </si>
  <si>
    <t>Культура и кинематография</t>
  </si>
  <si>
    <t>08</t>
  </si>
  <si>
    <t>Социальная политика</t>
  </si>
  <si>
    <t>10</t>
  </si>
  <si>
    <t>Физическая культура и спорт</t>
  </si>
  <si>
    <t>11</t>
  </si>
  <si>
    <t>Средства массовой информации</t>
  </si>
  <si>
    <t>12</t>
  </si>
  <si>
    <t>Обслуживание государственного и муниципального долга</t>
  </si>
  <si>
    <t>13</t>
  </si>
  <si>
    <t>ВСЕГО РАСХОДОВ</t>
  </si>
  <si>
    <t>Мунципальные программы</t>
  </si>
  <si>
    <t>Наименование</t>
  </si>
  <si>
    <t>ЦС</t>
  </si>
  <si>
    <t>Муниципальная программа 1. "Улучшение качества и безопасности жизни населения"</t>
  </si>
  <si>
    <t>0100000000</t>
  </si>
  <si>
    <t>Муниципальная программа 2. "Развитие конкурентоспособной экономики ЗАТО г. Североморск"</t>
  </si>
  <si>
    <t>0200000000</t>
  </si>
  <si>
    <t>Муниципальная программа 3. "Развитие муниципального управления и гражданского общества"</t>
  </si>
  <si>
    <t>0300000000</t>
  </si>
  <si>
    <t>Муниципальная программа 4. "Обеспечение комфортной городской среды в ЗАТО г. Североморск"</t>
  </si>
  <si>
    <t>0400000000</t>
  </si>
  <si>
    <t>Муниципальная программа 5. "Развитие образования ЗАТО г. Североморск"</t>
  </si>
  <si>
    <t>0500000000</t>
  </si>
  <si>
    <t>Муниципальная программа 6. "Культура ЗАТО г. Североморск"</t>
  </si>
  <si>
    <t>0600000000</t>
  </si>
  <si>
    <t>Муниципальнаяпрограмма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г.Североморск"</t>
  </si>
  <si>
    <t>0700000000</t>
  </si>
  <si>
    <t>Муниципальная программа 8. "Формирование современной городской среды ЗАТО г. Североморск"</t>
  </si>
  <si>
    <t>0800000000</t>
  </si>
  <si>
    <t>-</t>
  </si>
  <si>
    <t>Муниципальная программа 9. "Повышение безопасности дорожного движения и снижение дорожно-транспортного травматизма в ЗАТО г. Североморск"</t>
  </si>
  <si>
    <t>0900000000</t>
  </si>
  <si>
    <t>Муниципальная программа 10. Профилактика терроризма, экстремизма и ликвидация последствий проявления терроризма и экстремизма на территории ЗАТО г. Североморск</t>
  </si>
  <si>
    <t>1000000000</t>
  </si>
  <si>
    <t>000 2 00 00000 00 0000 000</t>
  </si>
  <si>
    <t>000 2 02 00000 00 0000 000</t>
  </si>
  <si>
    <t>000 2 02 10000 00 0000 150</t>
  </si>
  <si>
    <t>000 2 02 20000 00 0000 150</t>
  </si>
  <si>
    <t>000 2 02 30000 00 0000 150</t>
  </si>
  <si>
    <t>000 2 02 40000 00 0000 150</t>
  </si>
  <si>
    <t>000 2 18 00000 00 0000 000</t>
  </si>
  <si>
    <t>000 2 19 00000 00 0000 000</t>
  </si>
  <si>
    <t>000 2 19 45303 04 0000 150</t>
  </si>
  <si>
    <t>000 2 19 60010 04 0000 150</t>
  </si>
  <si>
    <t>Анализ исполнения бюджета ЗАТО г. Североморск за 1 квартал 2025 года</t>
  </si>
  <si>
    <t>Удельный вес</t>
  </si>
  <si>
    <t>Возврат остатков субсидий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 из бюджетов городских округов</t>
  </si>
  <si>
    <t>000 2 19 25506 04 0000 150</t>
  </si>
  <si>
    <t>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из бюджетов городских округов</t>
  </si>
  <si>
    <t>00021945050040000150</t>
  </si>
  <si>
    <t xml:space="preserve"> 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</t>
  </si>
  <si>
    <t>00021945179040000150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</si>
</sst>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#,##0.0;\-#,##0.0"/>
    <numFmt numFmtId="166" formatCode="0.0"/>
    <numFmt numFmtId="167" formatCode="0.0000000000000000000000000000000000000000000000"/>
    <numFmt numFmtId="170" formatCode="#,##0.00000"/>
  </numFmts>
  <fonts count="31" x14ac:knownFonts="1">
    <font>
      <sz val="11"/>
      <name val="Calibri"/>
    </font>
    <font>
      <sz val="10"/>
      <name val="Times New Roman"/>
    </font>
    <font>
      <b/>
      <sz val="12"/>
      <name val="Times New Roman"/>
    </font>
    <font>
      <i/>
      <sz val="10"/>
      <name val="Times New Roman"/>
    </font>
    <font>
      <sz val="8"/>
      <name val="Times New Roman"/>
    </font>
    <font>
      <sz val="7"/>
      <name val="Times New Roman"/>
    </font>
    <font>
      <b/>
      <sz val="9"/>
      <name val="Times New Roman"/>
    </font>
    <font>
      <b/>
      <sz val="8"/>
      <name val="Times New Roman"/>
    </font>
    <font>
      <sz val="9"/>
      <name val="Times New Roman"/>
    </font>
    <font>
      <sz val="9"/>
      <color rgb="FF000000"/>
      <name val="Times New Roman"/>
    </font>
    <font>
      <b/>
      <sz val="10"/>
      <name val="Times New Roman"/>
    </font>
    <font>
      <sz val="7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Arial CYR"/>
    </font>
    <font>
      <sz val="7"/>
      <name val="Times New Roman"/>
      <family val="1"/>
      <charset val="204"/>
    </font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7"/>
      <color rgb="FFFF000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6" tint="0.79995117038483843"/>
        <bgColor indexed="65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4" fontId="22" fillId="4" borderId="6">
      <alignment horizontal="right" vertical="top" shrinkToFit="1"/>
    </xf>
    <xf numFmtId="0" fontId="24" fillId="0" borderId="6">
      <alignment horizontal="center" vertical="center" wrapText="1"/>
    </xf>
    <xf numFmtId="0" fontId="24" fillId="0" borderId="6">
      <alignment horizontal="center" vertical="center" wrapText="1"/>
    </xf>
    <xf numFmtId="0" fontId="24" fillId="0" borderId="6">
      <alignment horizontal="center" vertical="center" wrapText="1"/>
    </xf>
    <xf numFmtId="0" fontId="24" fillId="0" borderId="8">
      <alignment horizontal="center" vertical="center" wrapText="1"/>
    </xf>
    <xf numFmtId="0" fontId="24" fillId="0" borderId="6">
      <alignment horizontal="center" vertical="center" wrapText="1"/>
    </xf>
    <xf numFmtId="10" fontId="22" fillId="4" borderId="6">
      <alignment horizontal="right" vertical="top" shrinkToFit="1"/>
    </xf>
  </cellStyleXfs>
  <cellXfs count="137">
    <xf numFmtId="0" fontId="0" fillId="0" borderId="0" xfId="0"/>
    <xf numFmtId="0" fontId="1" fillId="2" borderId="0" xfId="0" applyFont="1" applyFill="1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vertical="center"/>
    </xf>
    <xf numFmtId="164" fontId="1" fillId="2" borderId="0" xfId="0" applyNumberFormat="1" applyFont="1" applyFill="1" applyAlignment="1">
      <alignment vertical="center"/>
    </xf>
    <xf numFmtId="0" fontId="4" fillId="0" borderId="0" xfId="0" applyFont="1"/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164" fontId="1" fillId="0" borderId="0" xfId="0" applyNumberFormat="1" applyFont="1"/>
    <xf numFmtId="0" fontId="6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4" fontId="8" fillId="2" borderId="6" xfId="0" applyNumberFormat="1" applyFont="1" applyFill="1" applyBorder="1" applyAlignment="1">
      <alignment horizontal="right" vertical="center" shrinkToFit="1"/>
    </xf>
    <xf numFmtId="164" fontId="8" fillId="2" borderId="7" xfId="0" applyNumberFormat="1" applyFont="1" applyFill="1" applyBorder="1" applyAlignment="1">
      <alignment vertical="center" wrapText="1"/>
    </xf>
    <xf numFmtId="164" fontId="8" fillId="2" borderId="6" xfId="0" applyNumberFormat="1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164" fontId="8" fillId="2" borderId="7" xfId="0" applyNumberFormat="1" applyFont="1" applyFill="1" applyBorder="1" applyAlignment="1">
      <alignment horizontal="right" vertical="center" wrapText="1"/>
    </xf>
    <xf numFmtId="164" fontId="8" fillId="2" borderId="6" xfId="0" applyNumberFormat="1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left" vertical="center" wrapText="1"/>
    </xf>
    <xf numFmtId="4" fontId="9" fillId="0" borderId="6" xfId="0" applyNumberFormat="1" applyFont="1" applyBorder="1" applyAlignment="1">
      <alignment vertical="center"/>
    </xf>
    <xf numFmtId="164" fontId="1" fillId="2" borderId="0" xfId="0" applyNumberFormat="1" applyFont="1" applyFill="1"/>
    <xf numFmtId="2" fontId="6" fillId="0" borderId="0" xfId="0" applyNumberFormat="1" applyFont="1" applyAlignment="1">
      <alignment vertical="center" wrapText="1"/>
    </xf>
    <xf numFmtId="0" fontId="8" fillId="2" borderId="0" xfId="0" applyFont="1" applyFill="1"/>
    <xf numFmtId="164" fontId="6" fillId="0" borderId="0" xfId="0" applyNumberFormat="1" applyFont="1" applyAlignment="1">
      <alignment vertical="center"/>
    </xf>
    <xf numFmtId="164" fontId="6" fillId="2" borderId="0" xfId="0" applyNumberFormat="1" applyFont="1" applyFill="1" applyAlignment="1">
      <alignment vertical="center" wrapText="1"/>
    </xf>
    <xf numFmtId="2" fontId="1" fillId="0" borderId="0" xfId="0" applyNumberFormat="1" applyFont="1" applyAlignment="1">
      <alignment vertical="center" wrapText="1"/>
    </xf>
    <xf numFmtId="165" fontId="8" fillId="2" borderId="0" xfId="0" applyNumberFormat="1" applyFont="1" applyFill="1" applyAlignment="1">
      <alignment horizontal="left"/>
    </xf>
    <xf numFmtId="164" fontId="6" fillId="2" borderId="0" xfId="0" applyNumberFormat="1" applyFont="1" applyFill="1"/>
    <xf numFmtId="166" fontId="6" fillId="2" borderId="0" xfId="0" applyNumberFormat="1" applyFont="1" applyFill="1"/>
    <xf numFmtId="164" fontId="8" fillId="2" borderId="0" xfId="0" applyNumberFormat="1" applyFont="1" applyFill="1"/>
    <xf numFmtId="166" fontId="8" fillId="2" borderId="0" xfId="0" applyNumberFormat="1" applyFont="1" applyFill="1"/>
    <xf numFmtId="0" fontId="5" fillId="2" borderId="6" xfId="0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 wrapText="1"/>
    </xf>
    <xf numFmtId="164" fontId="11" fillId="2" borderId="6" xfId="0" applyNumberFormat="1" applyFont="1" applyFill="1" applyBorder="1" applyAlignment="1">
      <alignment horizontal="center" vertical="center" wrapText="1"/>
    </xf>
    <xf numFmtId="2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center" vertical="center"/>
    </xf>
    <xf numFmtId="4" fontId="12" fillId="0" borderId="6" xfId="0" applyNumberFormat="1" applyFont="1" applyBorder="1" applyAlignment="1">
      <alignment horizontal="right" vertical="top" shrinkToFit="1"/>
    </xf>
    <xf numFmtId="4" fontId="14" fillId="0" borderId="6" xfId="0" applyNumberFormat="1" applyFont="1" applyBorder="1" applyAlignment="1">
      <alignment horizontal="right" vertical="top" shrinkToFit="1"/>
    </xf>
    <xf numFmtId="4" fontId="15" fillId="2" borderId="6" xfId="0" applyNumberFormat="1" applyFont="1" applyFill="1" applyBorder="1" applyAlignment="1">
      <alignment horizontal="right" vertical="center"/>
    </xf>
    <xf numFmtId="4" fontId="1" fillId="0" borderId="0" xfId="0" applyNumberFormat="1" applyFont="1"/>
    <xf numFmtId="0" fontId="15" fillId="2" borderId="6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vertical="center" wrapText="1"/>
    </xf>
    <xf numFmtId="164" fontId="15" fillId="2" borderId="6" xfId="0" applyNumberFormat="1" applyFont="1" applyFill="1" applyBorder="1" applyAlignment="1">
      <alignment vertical="center" wrapText="1"/>
    </xf>
    <xf numFmtId="0" fontId="17" fillId="0" borderId="0" xfId="0" applyFont="1"/>
    <xf numFmtId="0" fontId="18" fillId="2" borderId="6" xfId="0" applyFont="1" applyFill="1" applyBorder="1" applyAlignment="1">
      <alignment vertical="center" wrapText="1"/>
    </xf>
    <xf numFmtId="0" fontId="19" fillId="2" borderId="6" xfId="0" applyFont="1" applyFill="1" applyBorder="1" applyAlignment="1">
      <alignment horizontal="center" vertical="center"/>
    </xf>
    <xf numFmtId="4" fontId="18" fillId="0" borderId="6" xfId="0" applyNumberFormat="1" applyFont="1" applyBorder="1" applyAlignment="1">
      <alignment vertical="center"/>
    </xf>
    <xf numFmtId="164" fontId="18" fillId="2" borderId="7" xfId="0" applyNumberFormat="1" applyFont="1" applyFill="1" applyBorder="1" applyAlignment="1">
      <alignment vertical="center" wrapText="1"/>
    </xf>
    <xf numFmtId="164" fontId="18" fillId="2" borderId="6" xfId="0" applyNumberFormat="1" applyFont="1" applyFill="1" applyBorder="1" applyAlignment="1">
      <alignment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9" fillId="2" borderId="4" xfId="0" applyFont="1" applyFill="1" applyBorder="1" applyAlignment="1">
      <alignment horizontal="center" vertical="center"/>
    </xf>
    <xf numFmtId="4" fontId="15" fillId="0" borderId="6" xfId="0" applyNumberFormat="1" applyFont="1" applyBorder="1" applyAlignment="1">
      <alignment vertical="center"/>
    </xf>
    <xf numFmtId="164" fontId="15" fillId="2" borderId="7" xfId="0" applyNumberFormat="1" applyFont="1" applyFill="1" applyBorder="1" applyAlignment="1">
      <alignment horizontal="right" vertical="center" wrapText="1"/>
    </xf>
    <xf numFmtId="164" fontId="15" fillId="2" borderId="6" xfId="0" applyNumberFormat="1" applyFont="1" applyFill="1" applyBorder="1" applyAlignment="1">
      <alignment horizontal="right" vertical="center" wrapText="1"/>
    </xf>
    <xf numFmtId="49" fontId="19" fillId="2" borderId="6" xfId="0" applyNumberFormat="1" applyFont="1" applyFill="1" applyBorder="1" applyAlignment="1">
      <alignment horizontal="center" vertical="center" shrinkToFit="1"/>
    </xf>
    <xf numFmtId="4" fontId="18" fillId="0" borderId="6" xfId="0" applyNumberFormat="1" applyFont="1" applyBorder="1" applyAlignment="1">
      <alignment horizontal="right" vertical="center"/>
    </xf>
    <xf numFmtId="4" fontId="18" fillId="2" borderId="6" xfId="0" applyNumberFormat="1" applyFont="1" applyFill="1" applyBorder="1" applyAlignment="1">
      <alignment horizontal="right" vertical="center" shrinkToFit="1"/>
    </xf>
    <xf numFmtId="164" fontId="18" fillId="2" borderId="7" xfId="0" applyNumberFormat="1" applyFont="1" applyFill="1" applyBorder="1" applyAlignment="1">
      <alignment horizontal="right" vertical="center" wrapText="1"/>
    </xf>
    <xf numFmtId="164" fontId="18" fillId="2" borderId="6" xfId="0" applyNumberFormat="1" applyFont="1" applyFill="1" applyBorder="1" applyAlignment="1">
      <alignment horizontal="right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center" vertical="center"/>
    </xf>
    <xf numFmtId="0" fontId="20" fillId="2" borderId="0" xfId="0" applyFont="1" applyFill="1" applyAlignment="1">
      <alignment vertical="center"/>
    </xf>
    <xf numFmtId="4" fontId="20" fillId="2" borderId="0" xfId="0" applyNumberFormat="1" applyFont="1" applyFill="1" applyAlignment="1">
      <alignment vertical="center"/>
    </xf>
    <xf numFmtId="0" fontId="21" fillId="0" borderId="0" xfId="0" applyFont="1"/>
    <xf numFmtId="4" fontId="20" fillId="0" borderId="6" xfId="0" applyNumberFormat="1" applyFont="1" applyBorder="1" applyAlignment="1">
      <alignment horizontal="right" vertical="center" shrinkToFit="1"/>
    </xf>
    <xf numFmtId="4" fontId="17" fillId="0" borderId="6" xfId="0" applyNumberFormat="1" applyFont="1" applyBorder="1" applyAlignment="1">
      <alignment horizontal="right" vertical="center" shrinkToFit="1"/>
    </xf>
    <xf numFmtId="164" fontId="15" fillId="3" borderId="0" xfId="0" applyNumberFormat="1" applyFont="1" applyFill="1" applyAlignment="1">
      <alignment vertical="center"/>
    </xf>
    <xf numFmtId="4" fontId="15" fillId="3" borderId="0" xfId="0" applyNumberFormat="1" applyFont="1" applyFill="1" applyAlignment="1">
      <alignment vertical="center"/>
    </xf>
    <xf numFmtId="2" fontId="18" fillId="0" borderId="6" xfId="0" applyNumberFormat="1" applyFont="1" applyBorder="1" applyAlignment="1">
      <alignment vertical="center" wrapText="1"/>
    </xf>
    <xf numFmtId="49" fontId="18" fillId="0" borderId="6" xfId="0" applyNumberFormat="1" applyFont="1" applyBorder="1" applyAlignment="1">
      <alignment horizontal="center" vertical="center"/>
    </xf>
    <xf numFmtId="2" fontId="18" fillId="0" borderId="4" xfId="0" applyNumberFormat="1" applyFont="1" applyBorder="1" applyAlignment="1">
      <alignment vertical="center" wrapText="1"/>
    </xf>
    <xf numFmtId="49" fontId="18" fillId="0" borderId="4" xfId="0" applyNumberFormat="1" applyFont="1" applyBorder="1" applyAlignment="1">
      <alignment horizontal="center" vertical="center"/>
    </xf>
    <xf numFmtId="2" fontId="15" fillId="0" borderId="6" xfId="0" applyNumberFormat="1" applyFont="1" applyBorder="1" applyAlignment="1">
      <alignment vertical="center" wrapText="1"/>
    </xf>
    <xf numFmtId="0" fontId="18" fillId="2" borderId="6" xfId="0" applyFont="1" applyFill="1" applyBorder="1"/>
    <xf numFmtId="0" fontId="21" fillId="2" borderId="0" xfId="0" applyFont="1" applyFill="1"/>
    <xf numFmtId="0" fontId="21" fillId="0" borderId="0" xfId="0" applyFont="1" applyAlignment="1">
      <alignment vertical="center"/>
    </xf>
    <xf numFmtId="164" fontId="21" fillId="0" borderId="0" xfId="0" applyNumberFormat="1" applyFont="1" applyAlignment="1">
      <alignment vertical="center"/>
    </xf>
    <xf numFmtId="4" fontId="14" fillId="0" borderId="6" xfId="0" applyNumberFormat="1" applyFont="1" applyBorder="1" applyAlignment="1">
      <alignment horizontal="center" vertical="center" shrinkToFit="1"/>
    </xf>
    <xf numFmtId="4" fontId="13" fillId="0" borderId="6" xfId="0" applyNumberFormat="1" applyFont="1" applyBorder="1" applyAlignment="1">
      <alignment horizontal="center" vertical="center" shrinkToFit="1"/>
    </xf>
    <xf numFmtId="10" fontId="1" fillId="0" borderId="0" xfId="0" applyNumberFormat="1" applyFont="1"/>
    <xf numFmtId="10" fontId="5" fillId="0" borderId="6" xfId="0" applyNumberFormat="1" applyFont="1" applyBorder="1" applyAlignment="1">
      <alignment horizontal="center" vertical="center" wrapText="1"/>
    </xf>
    <xf numFmtId="10" fontId="6" fillId="2" borderId="6" xfId="0" applyNumberFormat="1" applyFont="1" applyFill="1" applyBorder="1" applyAlignment="1">
      <alignment vertical="center"/>
    </xf>
    <xf numFmtId="10" fontId="18" fillId="2" borderId="6" xfId="0" applyNumberFormat="1" applyFont="1" applyFill="1" applyBorder="1" applyAlignment="1">
      <alignment vertical="center"/>
    </xf>
    <xf numFmtId="10" fontId="6" fillId="0" borderId="0" xfId="0" applyNumberFormat="1" applyFont="1" applyAlignment="1">
      <alignment vertical="center"/>
    </xf>
    <xf numFmtId="10" fontId="6" fillId="2" borderId="0" xfId="0" applyNumberFormat="1" applyFont="1" applyFill="1"/>
    <xf numFmtId="10" fontId="8" fillId="2" borderId="0" xfId="0" applyNumberFormat="1" applyFont="1" applyFill="1"/>
    <xf numFmtId="10" fontId="8" fillId="0" borderId="6" xfId="0" applyNumberFormat="1" applyFont="1" applyBorder="1" applyAlignment="1">
      <alignment vertical="center"/>
    </xf>
    <xf numFmtId="10" fontId="18" fillId="0" borderId="6" xfId="0" applyNumberFormat="1" applyFont="1" applyBorder="1" applyAlignment="1">
      <alignment vertical="center"/>
    </xf>
    <xf numFmtId="10" fontId="15" fillId="0" borderId="6" xfId="0" applyNumberFormat="1" applyFont="1" applyBorder="1" applyAlignment="1">
      <alignment vertical="center"/>
    </xf>
    <xf numFmtId="10" fontId="23" fillId="0" borderId="6" xfId="0" applyNumberFormat="1" applyFont="1" applyBorder="1" applyAlignment="1">
      <alignment horizontal="center" vertical="center" wrapText="1"/>
    </xf>
    <xf numFmtId="10" fontId="21" fillId="0" borderId="0" xfId="0" applyNumberFormat="1" applyFont="1"/>
    <xf numFmtId="0" fontId="2" fillId="2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0" fontId="10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4" fontId="13" fillId="0" borderId="6" xfId="0" applyNumberFormat="1" applyFont="1" applyBorder="1" applyAlignment="1">
      <alignment horizontal="right" vertical="center" shrinkToFit="1"/>
    </xf>
    <xf numFmtId="4" fontId="17" fillId="0" borderId="0" xfId="0" applyNumberFormat="1" applyFont="1"/>
    <xf numFmtId="170" fontId="20" fillId="0" borderId="6" xfId="0" applyNumberFormat="1" applyFont="1" applyBorder="1" applyAlignment="1">
      <alignment horizontal="right" vertical="center" shrinkToFit="1"/>
    </xf>
    <xf numFmtId="4" fontId="25" fillId="0" borderId="6" xfId="0" applyNumberFormat="1" applyFont="1" applyBorder="1" applyAlignment="1">
      <alignment vertical="center"/>
    </xf>
    <xf numFmtId="2" fontId="26" fillId="0" borderId="8" xfId="0" applyNumberFormat="1" applyFont="1" applyBorder="1" applyAlignment="1">
      <alignment horizontal="center" vertical="center" wrapText="1"/>
    </xf>
    <xf numFmtId="2" fontId="27" fillId="0" borderId="6" xfId="0" applyNumberFormat="1" applyFont="1" applyBorder="1" applyAlignment="1">
      <alignment horizontal="center" vertical="center" wrapText="1"/>
    </xf>
    <xf numFmtId="49" fontId="27" fillId="0" borderId="6" xfId="0" quotePrefix="1" applyNumberFormat="1" applyFont="1" applyBorder="1" applyAlignment="1">
      <alignment horizontal="center" vertical="center" wrapText="1"/>
    </xf>
    <xf numFmtId="49" fontId="28" fillId="2" borderId="5" xfId="0" applyNumberFormat="1" applyFont="1" applyFill="1" applyBorder="1" applyAlignment="1">
      <alignment horizontal="center" vertical="center" wrapText="1"/>
    </xf>
    <xf numFmtId="164" fontId="28" fillId="2" borderId="6" xfId="0" applyNumberFormat="1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vertical="center" wrapText="1"/>
    </xf>
    <xf numFmtId="10" fontId="28" fillId="0" borderId="6" xfId="0" applyNumberFormat="1" applyFont="1" applyBorder="1" applyAlignment="1">
      <alignment horizontal="center" vertical="center" wrapText="1"/>
    </xf>
    <xf numFmtId="0" fontId="29" fillId="0" borderId="6" xfId="0" applyFont="1" applyBorder="1" applyAlignment="1">
      <alignment vertical="center" wrapText="1"/>
    </xf>
    <xf numFmtId="1" fontId="29" fillId="0" borderId="6" xfId="0" applyNumberFormat="1" applyFont="1" applyBorder="1" applyAlignment="1">
      <alignment horizontal="center" vertical="center" shrinkToFit="1"/>
    </xf>
    <xf numFmtId="4" fontId="29" fillId="0" borderId="6" xfId="0" applyNumberFormat="1" applyFont="1" applyBorder="1" applyAlignment="1">
      <alignment horizontal="right" vertical="center"/>
    </xf>
    <xf numFmtId="164" fontId="29" fillId="0" borderId="6" xfId="0" applyNumberFormat="1" applyFont="1" applyBorder="1" applyAlignment="1">
      <alignment horizontal="right" vertical="center"/>
    </xf>
    <xf numFmtId="166" fontId="29" fillId="0" borderId="6" xfId="0" applyNumberFormat="1" applyFont="1" applyBorder="1" applyAlignment="1">
      <alignment horizontal="right" vertical="center"/>
    </xf>
    <xf numFmtId="10" fontId="29" fillId="0" borderId="6" xfId="0" applyNumberFormat="1" applyFont="1" applyBorder="1" applyAlignment="1">
      <alignment horizontal="right" vertical="center"/>
    </xf>
    <xf numFmtId="0" fontId="29" fillId="0" borderId="0" xfId="0" applyFont="1"/>
    <xf numFmtId="167" fontId="29" fillId="0" borderId="0" xfId="0" applyNumberFormat="1" applyFont="1"/>
    <xf numFmtId="2" fontId="30" fillId="0" borderId="6" xfId="0" applyNumberFormat="1" applyFont="1" applyBorder="1" applyAlignment="1">
      <alignment wrapText="1"/>
    </xf>
    <xf numFmtId="2" fontId="30" fillId="0" borderId="6" xfId="0" applyNumberFormat="1" applyFont="1" applyBorder="1" applyAlignment="1">
      <alignment horizontal="center" vertical="center" wrapText="1"/>
    </xf>
    <xf numFmtId="4" fontId="30" fillId="0" borderId="6" xfId="0" applyNumberFormat="1" applyFont="1" applyBorder="1" applyAlignment="1">
      <alignment horizontal="right" wrapText="1"/>
    </xf>
    <xf numFmtId="164" fontId="30" fillId="0" borderId="6" xfId="0" applyNumberFormat="1" applyFont="1" applyBorder="1" applyAlignment="1">
      <alignment horizontal="right" vertical="center"/>
    </xf>
    <xf numFmtId="166" fontId="30" fillId="0" borderId="6" xfId="0" applyNumberFormat="1" applyFont="1" applyBorder="1" applyAlignment="1">
      <alignment horizontal="right"/>
    </xf>
    <xf numFmtId="10" fontId="30" fillId="0" borderId="6" xfId="0" applyNumberFormat="1" applyFont="1" applyBorder="1" applyAlignment="1">
      <alignment horizontal="right"/>
    </xf>
  </cellXfs>
  <cellStyles count="8">
    <cellStyle name="xl25" xfId="2"/>
    <cellStyle name="xl27" xfId="3"/>
    <cellStyle name="xl30" xfId="4"/>
    <cellStyle name="xl31" xfId="6"/>
    <cellStyle name="xl37" xfId="5"/>
    <cellStyle name="xl38" xfId="1"/>
    <cellStyle name="xl39" xfId="7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tabSelected="1" view="pageBreakPreview" topLeftCell="A42" zoomScale="98" zoomScaleNormal="100" zoomScaleSheetLayoutView="98" workbookViewId="0">
      <selection activeCell="A55" sqref="A55:XFD68"/>
    </sheetView>
  </sheetViews>
  <sheetFormatPr defaultColWidth="9" defaultRowHeight="12.75" x14ac:dyDescent="0.2"/>
  <cols>
    <col min="1" max="1" width="46.7109375" style="1" customWidth="1"/>
    <col min="2" max="2" width="22.42578125" style="1" customWidth="1"/>
    <col min="3" max="3" width="10.140625" style="2" customWidth="1"/>
    <col min="4" max="4" width="11.28515625" style="3" bestFit="1" customWidth="1"/>
    <col min="5" max="5" width="10.85546875" style="3" customWidth="1"/>
    <col min="6" max="6" width="10.140625" style="1" customWidth="1"/>
    <col min="7" max="7" width="9.7109375" style="4" customWidth="1"/>
    <col min="8" max="8" width="7.42578125" style="93" customWidth="1"/>
    <col min="9" max="9" width="9" style="4" bestFit="1" customWidth="1"/>
    <col min="10" max="10" width="42.85546875" style="4" bestFit="1" customWidth="1"/>
    <col min="11" max="11" width="9" style="4" bestFit="1" customWidth="1"/>
    <col min="12" max="16384" width="9" style="4"/>
  </cols>
  <sheetData>
    <row r="1" spans="1:10" x14ac:dyDescent="0.2">
      <c r="A1" s="5"/>
      <c r="C1" s="6"/>
      <c r="D1" s="7"/>
      <c r="E1" s="7"/>
      <c r="G1" s="1"/>
    </row>
    <row r="2" spans="1:10" ht="15.75" x14ac:dyDescent="0.2">
      <c r="A2" s="105" t="s">
        <v>112</v>
      </c>
      <c r="B2" s="105"/>
      <c r="C2" s="105"/>
      <c r="D2" s="105"/>
      <c r="E2" s="105"/>
      <c r="F2" s="105"/>
      <c r="G2" s="105"/>
      <c r="H2" s="105"/>
    </row>
    <row r="3" spans="1:10" x14ac:dyDescent="0.2">
      <c r="A3" s="107" t="s">
        <v>0</v>
      </c>
      <c r="B3" s="108"/>
      <c r="C3" s="108"/>
      <c r="D3" s="108"/>
      <c r="E3" s="108"/>
      <c r="F3" s="108"/>
      <c r="G3" s="108"/>
      <c r="H3" s="109"/>
    </row>
    <row r="4" spans="1:10" s="8" customFormat="1" ht="31.5" customHeight="1" x14ac:dyDescent="0.2">
      <c r="A4" s="9" t="s">
        <v>1</v>
      </c>
      <c r="B4" s="10" t="s">
        <v>2</v>
      </c>
      <c r="C4" s="11" t="s">
        <v>3</v>
      </c>
      <c r="D4" s="12" t="s">
        <v>4</v>
      </c>
      <c r="E4" s="12" t="s">
        <v>5</v>
      </c>
      <c r="F4" s="13" t="s">
        <v>6</v>
      </c>
      <c r="G4" s="13" t="s">
        <v>7</v>
      </c>
      <c r="H4" s="103" t="s">
        <v>113</v>
      </c>
    </row>
    <row r="5" spans="1:10" x14ac:dyDescent="0.2">
      <c r="A5" s="14" t="s">
        <v>9</v>
      </c>
      <c r="B5" s="15" t="s">
        <v>10</v>
      </c>
      <c r="C5" s="49">
        <f>C6+C12</f>
        <v>1626948.8471600001</v>
      </c>
      <c r="D5" s="49">
        <f t="shared" ref="D5:E5" si="0">D6+D12</f>
        <v>205381.36466000002</v>
      </c>
      <c r="E5" s="49">
        <f t="shared" si="0"/>
        <v>356691.42313999997</v>
      </c>
      <c r="F5" s="16">
        <f t="shared" ref="F5:F11" si="1">E5/D5*100</f>
        <v>173.67273010893038</v>
      </c>
      <c r="G5" s="17">
        <f t="shared" ref="G5:G11" si="2">E5/C5*100</f>
        <v>21.923948239838033</v>
      </c>
      <c r="H5" s="95">
        <f>E5/E32</f>
        <v>0.36425773287140562</v>
      </c>
      <c r="J5" s="18"/>
    </row>
    <row r="6" spans="1:10" x14ac:dyDescent="0.2">
      <c r="A6" s="19" t="s">
        <v>11</v>
      </c>
      <c r="B6" s="15"/>
      <c r="C6" s="49">
        <f>C7+C8+C9+C10+C11</f>
        <v>1516924.5260000001</v>
      </c>
      <c r="D6" s="49">
        <f t="shared" ref="D6:E6" si="3">D7+D8+D9+D10+D11</f>
        <v>175797.84987000001</v>
      </c>
      <c r="E6" s="49">
        <f t="shared" si="3"/>
        <v>277150.05929999996</v>
      </c>
      <c r="F6" s="16">
        <f t="shared" si="1"/>
        <v>157.65270138681927</v>
      </c>
      <c r="G6" s="17">
        <f t="shared" si="2"/>
        <v>18.270523981230689</v>
      </c>
      <c r="H6" s="95">
        <f>E6/E32</f>
        <v>0.28302909943020849</v>
      </c>
      <c r="J6" s="52"/>
    </row>
    <row r="7" spans="1:10" x14ac:dyDescent="0.2">
      <c r="A7" s="20" t="s">
        <v>12</v>
      </c>
      <c r="B7" s="21" t="s">
        <v>13</v>
      </c>
      <c r="C7" s="22">
        <v>1420140.7450000001</v>
      </c>
      <c r="D7" s="22">
        <v>156819.14864</v>
      </c>
      <c r="E7" s="22">
        <v>258249.91159999999</v>
      </c>
      <c r="F7" s="23">
        <f t="shared" si="1"/>
        <v>164.68008775691564</v>
      </c>
      <c r="G7" s="24">
        <f t="shared" si="2"/>
        <v>18.184811083636639</v>
      </c>
      <c r="H7" s="96">
        <f>E7/E32</f>
        <v>0.26372803272237638</v>
      </c>
    </row>
    <row r="8" spans="1:10" ht="24" x14ac:dyDescent="0.2">
      <c r="A8" s="25" t="s">
        <v>14</v>
      </c>
      <c r="B8" s="21" t="s">
        <v>15</v>
      </c>
      <c r="C8" s="92">
        <v>11044.048000000001</v>
      </c>
      <c r="D8" s="92">
        <v>2619.37601</v>
      </c>
      <c r="E8" s="92">
        <v>2513.2148400000001</v>
      </c>
      <c r="F8" s="23">
        <f t="shared" si="1"/>
        <v>95.947081686832732</v>
      </c>
      <c r="G8" s="24">
        <f t="shared" si="2"/>
        <v>22.756283203405129</v>
      </c>
      <c r="H8" s="96">
        <f>E8/E32</f>
        <v>2.5665263598947229E-3</v>
      </c>
    </row>
    <row r="9" spans="1:10" x14ac:dyDescent="0.2">
      <c r="A9" s="20" t="s">
        <v>16</v>
      </c>
      <c r="B9" s="21" t="s">
        <v>17</v>
      </c>
      <c r="C9" s="92">
        <v>45651.34</v>
      </c>
      <c r="D9" s="92">
        <v>6172.4523300000001</v>
      </c>
      <c r="E9" s="92">
        <v>6200.0599700000002</v>
      </c>
      <c r="F9" s="23">
        <f t="shared" si="1"/>
        <v>100.44727182202476</v>
      </c>
      <c r="G9" s="24">
        <f t="shared" si="2"/>
        <v>13.581331829470944</v>
      </c>
      <c r="H9" s="96">
        <f>E9/E32</f>
        <v>6.3315786190141568E-3</v>
      </c>
      <c r="I9" s="18"/>
    </row>
    <row r="10" spans="1:10" x14ac:dyDescent="0.2">
      <c r="A10" s="20" t="s">
        <v>18</v>
      </c>
      <c r="B10" s="21" t="s">
        <v>19</v>
      </c>
      <c r="C10" s="92">
        <v>24846.76</v>
      </c>
      <c r="D10" s="92">
        <v>1573.48703</v>
      </c>
      <c r="E10" s="92">
        <v>1573.48703</v>
      </c>
      <c r="F10" s="23">
        <f t="shared" si="1"/>
        <v>100</v>
      </c>
      <c r="G10" s="24">
        <f t="shared" si="2"/>
        <v>6.3327654390351098</v>
      </c>
      <c r="H10" s="96">
        <f>E10/E32</f>
        <v>1.6068645923829809E-3</v>
      </c>
    </row>
    <row r="11" spans="1:10" x14ac:dyDescent="0.2">
      <c r="A11" s="20" t="s">
        <v>20</v>
      </c>
      <c r="B11" s="21" t="s">
        <v>21</v>
      </c>
      <c r="C11" s="92">
        <v>15241.633</v>
      </c>
      <c r="D11" s="92">
        <v>8613.3858600000003</v>
      </c>
      <c r="E11" s="92">
        <v>8613.3858600000003</v>
      </c>
      <c r="F11" s="23">
        <f t="shared" si="1"/>
        <v>100</v>
      </c>
      <c r="G11" s="24">
        <f t="shared" si="2"/>
        <v>56.512224510326426</v>
      </c>
      <c r="H11" s="95">
        <f>E11/E32</f>
        <v>8.7960971365402558E-3</v>
      </c>
    </row>
    <row r="12" spans="1:10" x14ac:dyDescent="0.2">
      <c r="A12" s="29" t="s">
        <v>22</v>
      </c>
      <c r="B12" s="15"/>
      <c r="C12" s="91">
        <f>C13+C14+C15+C16+C17+C18</f>
        <v>110024.32115999999</v>
      </c>
      <c r="D12" s="91">
        <f t="shared" ref="D12:E12" si="4">D13+D14+D15+D16+D17+D18</f>
        <v>29583.514790000001</v>
      </c>
      <c r="E12" s="91">
        <f t="shared" si="4"/>
        <v>79541.363840000005</v>
      </c>
      <c r="F12" s="16">
        <f t="shared" ref="F12:F17" si="5">E12/D12*100</f>
        <v>268.87056661329189</v>
      </c>
      <c r="G12" s="17">
        <f t="shared" ref="G12:G17" si="6">E12/C12*100</f>
        <v>72.29434637849667</v>
      </c>
      <c r="H12" s="95">
        <f>E12/E32</f>
        <v>8.1228633441197143E-2</v>
      </c>
    </row>
    <row r="13" spans="1:10" ht="24" x14ac:dyDescent="0.2">
      <c r="A13" s="30" t="s">
        <v>23</v>
      </c>
      <c r="B13" s="26" t="s">
        <v>24</v>
      </c>
      <c r="C13" s="92">
        <v>99627.184720000005</v>
      </c>
      <c r="D13" s="92">
        <v>26158.562020000001</v>
      </c>
      <c r="E13" s="92">
        <v>26158.562020000001</v>
      </c>
      <c r="F13" s="23">
        <f t="shared" si="5"/>
        <v>100</v>
      </c>
      <c r="G13" s="24">
        <f t="shared" si="6"/>
        <v>26.256450077875893</v>
      </c>
      <c r="H13" s="95">
        <f>E13/E32</f>
        <v>2.6713449997482486E-2</v>
      </c>
    </row>
    <row r="14" spans="1:10" x14ac:dyDescent="0.2">
      <c r="A14" s="31" t="s">
        <v>25</v>
      </c>
      <c r="B14" s="21" t="s">
        <v>26</v>
      </c>
      <c r="C14" s="92">
        <v>1235.03</v>
      </c>
      <c r="D14" s="92">
        <v>443.95366999999999</v>
      </c>
      <c r="E14" s="92">
        <v>44552.912479999999</v>
      </c>
      <c r="F14" s="23">
        <f t="shared" si="5"/>
        <v>10035.486919164336</v>
      </c>
      <c r="G14" s="24">
        <f t="shared" si="6"/>
        <v>3607.4356477170595</v>
      </c>
      <c r="H14" s="95">
        <f>E14/E32</f>
        <v>4.5497990251403483E-2</v>
      </c>
    </row>
    <row r="15" spans="1:10" ht="24" x14ac:dyDescent="0.2">
      <c r="A15" s="31" t="s">
        <v>27</v>
      </c>
      <c r="B15" s="21" t="s">
        <v>28</v>
      </c>
      <c r="C15" s="92">
        <v>1259.309</v>
      </c>
      <c r="D15" s="92">
        <v>420.37081999999998</v>
      </c>
      <c r="E15" s="92">
        <v>4430.0004499999995</v>
      </c>
      <c r="F15" s="23">
        <f t="shared" si="5"/>
        <v>1053.83157898543</v>
      </c>
      <c r="G15" s="24">
        <f t="shared" si="6"/>
        <v>351.78025806215942</v>
      </c>
      <c r="H15" s="95">
        <f>E15/E32</f>
        <v>4.5239717465899104E-3</v>
      </c>
    </row>
    <row r="16" spans="1:10" x14ac:dyDescent="0.2">
      <c r="A16" s="31" t="s">
        <v>29</v>
      </c>
      <c r="B16" s="21" t="s">
        <v>30</v>
      </c>
      <c r="C16" s="92">
        <v>3694.6779000000001</v>
      </c>
      <c r="D16" s="92">
        <v>1330.46083</v>
      </c>
      <c r="E16" s="92">
        <v>1330.46083</v>
      </c>
      <c r="F16" s="27">
        <f t="shared" si="5"/>
        <v>100</v>
      </c>
      <c r="G16" s="28">
        <f t="shared" si="6"/>
        <v>36.010198074370706</v>
      </c>
      <c r="H16" s="95">
        <f>E16/E32</f>
        <v>1.3586832039406594E-3</v>
      </c>
    </row>
    <row r="17" spans="1:11" x14ac:dyDescent="0.2">
      <c r="A17" s="31" t="s">
        <v>31</v>
      </c>
      <c r="B17" s="21" t="s">
        <v>32</v>
      </c>
      <c r="C17" s="92">
        <v>3354.46135</v>
      </c>
      <c r="D17" s="92">
        <v>651.81105000000002</v>
      </c>
      <c r="E17" s="92">
        <v>2613.6668399999999</v>
      </c>
      <c r="F17" s="27">
        <f t="shared" si="5"/>
        <v>400.98535304057822</v>
      </c>
      <c r="G17" s="28">
        <f t="shared" si="6"/>
        <v>77.916141141408588</v>
      </c>
      <c r="H17" s="95">
        <f>E17/E32</f>
        <v>2.6691091959502923E-3</v>
      </c>
    </row>
    <row r="18" spans="1:11" x14ac:dyDescent="0.2">
      <c r="A18" s="25" t="s">
        <v>33</v>
      </c>
      <c r="B18" s="21" t="s">
        <v>34</v>
      </c>
      <c r="C18" s="92">
        <v>853.65818999999999</v>
      </c>
      <c r="D18" s="92">
        <v>578.35640000000001</v>
      </c>
      <c r="E18" s="92">
        <v>455.76121999999998</v>
      </c>
      <c r="F18" s="27">
        <v>0</v>
      </c>
      <c r="G18" s="28">
        <v>0</v>
      </c>
      <c r="H18" s="95">
        <f>E18/E32</f>
        <v>4.6542904583031107E-4</v>
      </c>
    </row>
    <row r="19" spans="1:11" s="57" customFormat="1" x14ac:dyDescent="0.2">
      <c r="A19" s="53" t="s">
        <v>35</v>
      </c>
      <c r="B19" s="54" t="s">
        <v>102</v>
      </c>
      <c r="C19" s="78">
        <f>C20+C25</f>
        <v>4264386.9266100004</v>
      </c>
      <c r="D19" s="114">
        <f t="shared" ref="D19:E19" si="7">D20+D25</f>
        <v>620669.51585999993</v>
      </c>
      <c r="E19" s="78">
        <f t="shared" si="7"/>
        <v>665792.52049999998</v>
      </c>
      <c r="F19" s="55">
        <f t="shared" ref="F19:F25" si="8">E19/D19*100</f>
        <v>107.27005330324263</v>
      </c>
      <c r="G19" s="56">
        <f t="shared" ref="G19:G25" si="9">E19/C19*100</f>
        <v>15.612854367070197</v>
      </c>
      <c r="H19" s="95">
        <f>E19/E32</f>
        <v>0.67991563112208808</v>
      </c>
    </row>
    <row r="20" spans="1:11" s="57" customFormat="1" ht="24" x14ac:dyDescent="0.2">
      <c r="A20" s="53" t="s">
        <v>36</v>
      </c>
      <c r="B20" s="54" t="s">
        <v>103</v>
      </c>
      <c r="C20" s="78">
        <f>C21+C22+C23+C24</f>
        <v>4206643.74297</v>
      </c>
      <c r="D20" s="78">
        <f t="shared" ref="D20:E20" si="10">D21+D22+D23+D24</f>
        <v>562926.33221999998</v>
      </c>
      <c r="E20" s="78">
        <f t="shared" si="10"/>
        <v>565763.39092999999</v>
      </c>
      <c r="F20" s="55">
        <f t="shared" si="8"/>
        <v>100.50398401133795</v>
      </c>
      <c r="G20" s="56">
        <f t="shared" si="9"/>
        <v>13.449282266307542</v>
      </c>
      <c r="H20" s="95">
        <f>E20/E32</f>
        <v>0.57776463562711888</v>
      </c>
    </row>
    <row r="21" spans="1:11" s="57" customFormat="1" ht="24" x14ac:dyDescent="0.2">
      <c r="A21" s="58" t="s">
        <v>37</v>
      </c>
      <c r="B21" s="59" t="s">
        <v>104</v>
      </c>
      <c r="C21" s="60">
        <v>720428.35699999996</v>
      </c>
      <c r="D21" s="60">
        <v>122352</v>
      </c>
      <c r="E21" s="60">
        <v>122352</v>
      </c>
      <c r="F21" s="61">
        <f t="shared" si="8"/>
        <v>100</v>
      </c>
      <c r="G21" s="62">
        <f t="shared" si="9"/>
        <v>16.983229326160465</v>
      </c>
      <c r="H21" s="95">
        <f>E21/E32</f>
        <v>0.12494738937075475</v>
      </c>
    </row>
    <row r="22" spans="1:11" s="57" customFormat="1" ht="24" x14ac:dyDescent="0.2">
      <c r="A22" s="63" t="s">
        <v>38</v>
      </c>
      <c r="B22" s="64" t="s">
        <v>105</v>
      </c>
      <c r="C22" s="60">
        <v>1531016.0895499999</v>
      </c>
      <c r="D22" s="60">
        <v>39693.100319999998</v>
      </c>
      <c r="E22" s="60">
        <v>39693.100319999998</v>
      </c>
      <c r="F22" s="61">
        <f t="shared" si="8"/>
        <v>100</v>
      </c>
      <c r="G22" s="62">
        <f t="shared" si="9"/>
        <v>2.5925985096385689</v>
      </c>
      <c r="H22" s="95">
        <f>E22/E32</f>
        <v>4.0535089422448919E-2</v>
      </c>
    </row>
    <row r="23" spans="1:11" s="57" customFormat="1" ht="24" x14ac:dyDescent="0.2">
      <c r="A23" s="63" t="s">
        <v>39</v>
      </c>
      <c r="B23" s="59" t="s">
        <v>106</v>
      </c>
      <c r="C23" s="60">
        <v>1834888.8964199999</v>
      </c>
      <c r="D23" s="60">
        <v>370249.10887</v>
      </c>
      <c r="E23" s="60">
        <v>370173.91275000002</v>
      </c>
      <c r="F23" s="61">
        <f t="shared" si="8"/>
        <v>99.979690398113448</v>
      </c>
      <c r="G23" s="62">
        <f t="shared" si="9"/>
        <v>20.174186757151126</v>
      </c>
      <c r="H23" s="95">
        <f>E23/E32</f>
        <v>0.37802621952456888</v>
      </c>
    </row>
    <row r="24" spans="1:11" s="57" customFormat="1" x14ac:dyDescent="0.2">
      <c r="A24" s="63" t="s">
        <v>40</v>
      </c>
      <c r="B24" s="59" t="s">
        <v>107</v>
      </c>
      <c r="C24" s="60">
        <v>120310.39999999999</v>
      </c>
      <c r="D24" s="60">
        <v>30632.123029999999</v>
      </c>
      <c r="E24" s="60">
        <v>33544.377860000001</v>
      </c>
      <c r="F24" s="61">
        <f t="shared" si="8"/>
        <v>109.50719226071222</v>
      </c>
      <c r="G24" s="62">
        <f t="shared" si="9"/>
        <v>27.881527997579596</v>
      </c>
      <c r="H24" s="95">
        <f>E24/E32</f>
        <v>3.4255937309346354E-2</v>
      </c>
    </row>
    <row r="25" spans="1:11" s="57" customFormat="1" ht="61.5" customHeight="1" x14ac:dyDescent="0.2">
      <c r="A25" s="53" t="s">
        <v>41</v>
      </c>
      <c r="B25" s="54" t="s">
        <v>108</v>
      </c>
      <c r="C25" s="78">
        <v>57743.183640000003</v>
      </c>
      <c r="D25" s="78">
        <v>57743.183640000003</v>
      </c>
      <c r="E25" s="78">
        <v>100029.12957</v>
      </c>
      <c r="F25" s="55">
        <f t="shared" si="8"/>
        <v>173.2310608185926</v>
      </c>
      <c r="G25" s="56">
        <f t="shared" si="9"/>
        <v>173.2310608185926</v>
      </c>
      <c r="H25" s="95">
        <f>E25/E32</f>
        <v>0.10215099549496919</v>
      </c>
    </row>
    <row r="26" spans="1:11" s="57" customFormat="1" ht="34.5" customHeight="1" x14ac:dyDescent="0.2">
      <c r="A26" s="53" t="s">
        <v>42</v>
      </c>
      <c r="B26" s="54" t="s">
        <v>109</v>
      </c>
      <c r="C26" s="65">
        <v>0</v>
      </c>
      <c r="D26" s="51">
        <v>0</v>
      </c>
      <c r="E26" s="78">
        <f>E27+E28+E29+E30+E31</f>
        <v>-43255.801169999999</v>
      </c>
      <c r="F26" s="66">
        <v>0</v>
      </c>
      <c r="G26" s="67">
        <v>0</v>
      </c>
      <c r="H26" s="95">
        <f>E26/E32</f>
        <v>-4.4173363993493683E-2</v>
      </c>
    </row>
    <row r="27" spans="1:11" s="57" customFormat="1" ht="132" x14ac:dyDescent="0.2">
      <c r="A27" s="63" t="s">
        <v>116</v>
      </c>
      <c r="B27" s="68" t="s">
        <v>117</v>
      </c>
      <c r="C27" s="69">
        <v>0</v>
      </c>
      <c r="D27" s="70">
        <v>0</v>
      </c>
      <c r="E27" s="112">
        <v>-107.90971999999999</v>
      </c>
      <c r="F27" s="71">
        <v>0</v>
      </c>
      <c r="G27" s="72">
        <v>0</v>
      </c>
      <c r="H27" s="95">
        <f>E27/E32</f>
        <v>-1.1019875279299988E-4</v>
      </c>
    </row>
    <row r="28" spans="1:11" s="57" customFormat="1" ht="60" x14ac:dyDescent="0.2">
      <c r="A28" s="63" t="s">
        <v>43</v>
      </c>
      <c r="B28" s="68" t="s">
        <v>110</v>
      </c>
      <c r="C28" s="69">
        <v>0</v>
      </c>
      <c r="D28" s="70">
        <v>0</v>
      </c>
      <c r="E28" s="112">
        <v>-21.49335</v>
      </c>
      <c r="F28" s="71">
        <v>0</v>
      </c>
      <c r="G28" s="72">
        <v>0</v>
      </c>
      <c r="H28" s="95">
        <f>E28/E32</f>
        <v>-2.1949277260133973E-5</v>
      </c>
    </row>
    <row r="29" spans="1:11" s="57" customFormat="1" ht="36" x14ac:dyDescent="0.2">
      <c r="A29" s="63" t="s">
        <v>44</v>
      </c>
      <c r="B29" s="68" t="s">
        <v>111</v>
      </c>
      <c r="C29" s="69">
        <v>0</v>
      </c>
      <c r="D29" s="70">
        <v>0</v>
      </c>
      <c r="E29" s="112">
        <v>-1040.6788899999999</v>
      </c>
      <c r="F29" s="71">
        <v>0</v>
      </c>
      <c r="G29" s="72">
        <v>0</v>
      </c>
      <c r="H29" s="95">
        <f>E29/E32</f>
        <v>-1.0627542702919025E-3</v>
      </c>
      <c r="I29" s="113">
        <f>D32-826050.88</f>
        <v>5.1999988500028849E-4</v>
      </c>
    </row>
    <row r="30" spans="1:11" s="57" customFormat="1" ht="72" x14ac:dyDescent="0.2">
      <c r="A30" s="63" t="s">
        <v>118</v>
      </c>
      <c r="B30" s="68" t="s">
        <v>119</v>
      </c>
      <c r="C30" s="69">
        <v>0</v>
      </c>
      <c r="D30" s="70">
        <v>0</v>
      </c>
      <c r="E30" s="112">
        <v>-38.777140000000003</v>
      </c>
      <c r="F30" s="71">
        <v>0</v>
      </c>
      <c r="G30" s="72">
        <v>0</v>
      </c>
      <c r="H30" s="95">
        <f>E30/E32</f>
        <v>-3.9599699312346913E-5</v>
      </c>
    </row>
    <row r="31" spans="1:11" s="57" customFormat="1" ht="48" x14ac:dyDescent="0.2">
      <c r="A31" s="63" t="s">
        <v>114</v>
      </c>
      <c r="B31" s="68" t="s">
        <v>115</v>
      </c>
      <c r="C31" s="69">
        <v>0</v>
      </c>
      <c r="D31" s="70">
        <v>0</v>
      </c>
      <c r="E31" s="79">
        <v>-42046.942069999997</v>
      </c>
      <c r="F31" s="71">
        <v>0</v>
      </c>
      <c r="G31" s="72">
        <v>0</v>
      </c>
      <c r="H31" s="95">
        <f>E31/E32</f>
        <v>-4.29388619938363E-2</v>
      </c>
    </row>
    <row r="32" spans="1:11" s="75" customFormat="1" x14ac:dyDescent="0.25">
      <c r="A32" s="73" t="s">
        <v>45</v>
      </c>
      <c r="B32" s="74"/>
      <c r="C32" s="50">
        <f>C5+C19</f>
        <v>5891335.7737700008</v>
      </c>
      <c r="D32" s="50">
        <f>D5+D19</f>
        <v>826050.88051999989</v>
      </c>
      <c r="E32" s="50">
        <f>E5+E19+E26</f>
        <v>979228.14246999996</v>
      </c>
      <c r="F32" s="55">
        <f>E32/D32*100</f>
        <v>118.54332046151623</v>
      </c>
      <c r="G32" s="56">
        <f>E32/C32*100</f>
        <v>16.621496042201809</v>
      </c>
      <c r="H32" s="95">
        <f>E32/E32</f>
        <v>1</v>
      </c>
      <c r="J32" s="76"/>
      <c r="K32" s="76"/>
    </row>
    <row r="33" spans="1:9" ht="23.25" customHeight="1" x14ac:dyDescent="0.2">
      <c r="G33" s="1"/>
      <c r="H33" s="95"/>
    </row>
    <row r="34" spans="1:9" x14ac:dyDescent="0.2">
      <c r="A34" s="106" t="s">
        <v>46</v>
      </c>
      <c r="B34" s="106"/>
      <c r="C34" s="80">
        <f>C32-C54</f>
        <v>-320500.54571999982</v>
      </c>
      <c r="D34" s="80">
        <f>D32-D54</f>
        <v>-252374.19281000015</v>
      </c>
      <c r="E34" s="81">
        <f>E32-E54</f>
        <v>-71688.667630000156</v>
      </c>
      <c r="F34" s="33"/>
    </row>
    <row r="35" spans="1:9" x14ac:dyDescent="0.2">
      <c r="C35" s="3"/>
      <c r="G35" s="1"/>
    </row>
    <row r="36" spans="1:9" x14ac:dyDescent="0.2">
      <c r="A36" s="110" t="s">
        <v>47</v>
      </c>
      <c r="B36" s="110"/>
      <c r="C36" s="110"/>
      <c r="D36" s="110"/>
      <c r="E36" s="110"/>
      <c r="F36" s="110"/>
      <c r="G36" s="110"/>
      <c r="H36" s="110"/>
    </row>
    <row r="37" spans="1:9" x14ac:dyDescent="0.2">
      <c r="A37" s="111" t="s">
        <v>0</v>
      </c>
      <c r="B37" s="111"/>
      <c r="C37" s="111"/>
      <c r="D37" s="111"/>
      <c r="E37" s="111"/>
      <c r="F37" s="111"/>
      <c r="G37" s="111"/>
      <c r="H37" s="111"/>
    </row>
    <row r="38" spans="1:9" ht="6" customHeight="1" x14ac:dyDescent="0.2">
      <c r="A38" s="34"/>
      <c r="B38" s="35"/>
      <c r="C38" s="36"/>
      <c r="D38" s="36"/>
      <c r="E38" s="36"/>
      <c r="F38" s="37"/>
      <c r="G38" s="37"/>
      <c r="H38" s="97"/>
    </row>
    <row r="39" spans="1:9" x14ac:dyDescent="0.2">
      <c r="A39" s="38" t="s">
        <v>48</v>
      </c>
      <c r="B39" s="39">
        <f>C39/C54*100</f>
        <v>90.800819324278081</v>
      </c>
      <c r="C39" s="40">
        <f>C67</f>
        <v>5640398.2731800005</v>
      </c>
      <c r="D39" s="40">
        <f>D67</f>
        <v>3443840.5715100002</v>
      </c>
      <c r="E39" s="40">
        <f>E67</f>
        <v>3378608.2491899999</v>
      </c>
      <c r="F39" s="41">
        <f>E39/D39*100</f>
        <v>98.105826301610762</v>
      </c>
      <c r="G39" s="41">
        <f>E39/C39*100</f>
        <v>59.900171682117296</v>
      </c>
      <c r="H39" s="98">
        <f>E39/E54*100</f>
        <v>321.49150310655966</v>
      </c>
      <c r="I39" s="35"/>
    </row>
    <row r="40" spans="1:9" x14ac:dyDescent="0.2">
      <c r="A40" s="1" t="s">
        <v>49</v>
      </c>
      <c r="B40" s="39">
        <f>C40/C54*100</f>
        <v>9.1991806757219248</v>
      </c>
      <c r="C40" s="42">
        <f>C54-C39</f>
        <v>571438.04631000012</v>
      </c>
      <c r="D40" s="42">
        <f>D54-D39</f>
        <v>-2365415.4981800001</v>
      </c>
      <c r="E40" s="42">
        <f>E54-E39</f>
        <v>-2327691.4390899995</v>
      </c>
      <c r="F40" s="43">
        <f>E40/D40*100</f>
        <v>98.405182551690132</v>
      </c>
      <c r="G40" s="43">
        <f>E40/C40*100</f>
        <v>-407.3392477313713</v>
      </c>
      <c r="H40" s="99">
        <f>E40/E54*100</f>
        <v>-221.49150310655966</v>
      </c>
      <c r="I40" s="35"/>
    </row>
    <row r="42" spans="1:9" s="8" customFormat="1" ht="31.5" x14ac:dyDescent="0.2">
      <c r="A42" s="44" t="s">
        <v>50</v>
      </c>
      <c r="B42" s="13" t="s">
        <v>51</v>
      </c>
      <c r="C42" s="45" t="s">
        <v>52</v>
      </c>
      <c r="D42" s="46" t="s">
        <v>53</v>
      </c>
      <c r="E42" s="46" t="s">
        <v>54</v>
      </c>
      <c r="F42" s="13" t="s">
        <v>6</v>
      </c>
      <c r="G42" s="13" t="s">
        <v>7</v>
      </c>
      <c r="H42" s="94" t="s">
        <v>8</v>
      </c>
    </row>
    <row r="43" spans="1:9" x14ac:dyDescent="0.2">
      <c r="A43" s="47" t="s">
        <v>55</v>
      </c>
      <c r="B43" s="48" t="s">
        <v>56</v>
      </c>
      <c r="C43" s="115">
        <v>380914.63141000003</v>
      </c>
      <c r="D43" s="115">
        <v>73853.171969999996</v>
      </c>
      <c r="E43" s="115">
        <v>65711.767009999996</v>
      </c>
      <c r="F43" s="61">
        <f>E43/D43*100</f>
        <v>88.976228450543559</v>
      </c>
      <c r="G43" s="62">
        <f>E43/C43*100</f>
        <v>17.251048290468709</v>
      </c>
      <c r="H43" s="100">
        <f>E43/E54</f>
        <v>6.2528038735765568E-2</v>
      </c>
    </row>
    <row r="44" spans="1:9" ht="24" x14ac:dyDescent="0.2">
      <c r="A44" s="47" t="s">
        <v>57</v>
      </c>
      <c r="B44" s="48" t="s">
        <v>58</v>
      </c>
      <c r="C44" s="32">
        <v>21791.331329999997</v>
      </c>
      <c r="D44" s="32">
        <v>5077.8285400000004</v>
      </c>
      <c r="E44" s="32">
        <v>4381.1616599999998</v>
      </c>
      <c r="F44" s="61">
        <f t="shared" ref="F44:F53" si="11">E44/D44*100</f>
        <v>86.280220481804591</v>
      </c>
      <c r="G44" s="62">
        <f t="shared" ref="G44:G53" si="12">E44/C44*100</f>
        <v>20.105066522339921</v>
      </c>
      <c r="H44" s="100">
        <f>E44/E54</f>
        <v>4.1688948334389188E-3</v>
      </c>
    </row>
    <row r="45" spans="1:9" x14ac:dyDescent="0.2">
      <c r="A45" s="47" t="s">
        <v>59</v>
      </c>
      <c r="B45" s="48" t="s">
        <v>60</v>
      </c>
      <c r="C45" s="32">
        <v>1429342.77193</v>
      </c>
      <c r="D45" s="32">
        <v>74243.233999999997</v>
      </c>
      <c r="E45" s="32">
        <v>72385.107690000004</v>
      </c>
      <c r="F45" s="61">
        <f t="shared" ref="F45" si="13">E45/D45*100</f>
        <v>97.497244920661743</v>
      </c>
      <c r="G45" s="62">
        <f t="shared" ref="G45" si="14">E45/C45*100</f>
        <v>5.0642231598695178</v>
      </c>
      <c r="H45" s="100">
        <f>E45/E54</f>
        <v>6.8878056754189884E-2</v>
      </c>
    </row>
    <row r="46" spans="1:9" x14ac:dyDescent="0.2">
      <c r="A46" s="47" t="s">
        <v>61</v>
      </c>
      <c r="B46" s="48" t="s">
        <v>62</v>
      </c>
      <c r="C46" s="32">
        <v>510798.61079000001</v>
      </c>
      <c r="D46" s="32">
        <v>62874.955829999999</v>
      </c>
      <c r="E46" s="32">
        <v>55061.794729999994</v>
      </c>
      <c r="F46" s="61">
        <f t="shared" si="11"/>
        <v>87.573492502921084</v>
      </c>
      <c r="G46" s="62">
        <f t="shared" si="12"/>
        <v>10.779550603092195</v>
      </c>
      <c r="H46" s="100">
        <f>E46/E54</f>
        <v>5.2394056504587248E-2</v>
      </c>
    </row>
    <row r="47" spans="1:9" s="57" customFormat="1" x14ac:dyDescent="0.2">
      <c r="A47" s="82" t="s">
        <v>63</v>
      </c>
      <c r="B47" s="83" t="s">
        <v>64</v>
      </c>
      <c r="C47" s="60">
        <v>67956.959959999993</v>
      </c>
      <c r="D47" s="60">
        <v>0</v>
      </c>
      <c r="E47" s="60">
        <v>0</v>
      </c>
      <c r="F47" s="61">
        <v>0</v>
      </c>
      <c r="G47" s="62">
        <f t="shared" si="12"/>
        <v>0</v>
      </c>
      <c r="H47" s="101">
        <f>E47/E54</f>
        <v>0</v>
      </c>
    </row>
    <row r="48" spans="1:9" s="57" customFormat="1" x14ac:dyDescent="0.2">
      <c r="A48" s="82" t="s">
        <v>65</v>
      </c>
      <c r="B48" s="83" t="s">
        <v>66</v>
      </c>
      <c r="C48" s="60">
        <v>3242398.2617100002</v>
      </c>
      <c r="D48" s="60">
        <v>734431.34065999999</v>
      </c>
      <c r="E48" s="60">
        <v>731444.75224000006</v>
      </c>
      <c r="F48" s="61">
        <f t="shared" si="11"/>
        <v>99.593346817509726</v>
      </c>
      <c r="G48" s="62">
        <f t="shared" si="12"/>
        <v>22.558757228491892</v>
      </c>
      <c r="H48" s="101">
        <f>E48/E54</f>
        <v>0.69600633010180835</v>
      </c>
    </row>
    <row r="49" spans="1:8" s="57" customFormat="1" x14ac:dyDescent="0.2">
      <c r="A49" s="82" t="s">
        <v>67</v>
      </c>
      <c r="B49" s="83" t="s">
        <v>68</v>
      </c>
      <c r="C49" s="60">
        <v>405130.36872000003</v>
      </c>
      <c r="D49" s="60">
        <v>87821.989069999996</v>
      </c>
      <c r="E49" s="60">
        <v>87821.989069999996</v>
      </c>
      <c r="F49" s="61">
        <f t="shared" si="11"/>
        <v>100</v>
      </c>
      <c r="G49" s="62">
        <f t="shared" si="12"/>
        <v>21.67746381182717</v>
      </c>
      <c r="H49" s="101">
        <f>E49/E54</f>
        <v>8.3567022837557695E-2</v>
      </c>
    </row>
    <row r="50" spans="1:8" s="57" customFormat="1" x14ac:dyDescent="0.2">
      <c r="A50" s="82" t="s">
        <v>69</v>
      </c>
      <c r="B50" s="83" t="s">
        <v>70</v>
      </c>
      <c r="C50" s="60">
        <v>121249.17129000001</v>
      </c>
      <c r="D50" s="60">
        <v>31896.668969999999</v>
      </c>
      <c r="E50" s="60">
        <v>26100.723409999999</v>
      </c>
      <c r="F50" s="61">
        <f t="shared" si="11"/>
        <v>81.828994226791195</v>
      </c>
      <c r="G50" s="62">
        <f t="shared" si="12"/>
        <v>21.526516950431848</v>
      </c>
      <c r="H50" s="101">
        <f>E50/E54</f>
        <v>2.4836146076601801E-2</v>
      </c>
    </row>
    <row r="51" spans="1:8" s="57" customFormat="1" x14ac:dyDescent="0.2">
      <c r="A51" s="82" t="s">
        <v>71</v>
      </c>
      <c r="B51" s="83" t="s">
        <v>72</v>
      </c>
      <c r="C51" s="60">
        <v>11366.37112</v>
      </c>
      <c r="D51" s="60">
        <v>2523.57069</v>
      </c>
      <c r="E51" s="60">
        <v>2307.2006900000001</v>
      </c>
      <c r="F51" s="61">
        <f t="shared" si="11"/>
        <v>91.426037683136983</v>
      </c>
      <c r="G51" s="62">
        <f t="shared" si="12"/>
        <v>20.298481068775803</v>
      </c>
      <c r="H51" s="101">
        <f>E51/E54</f>
        <v>2.1954170566369168E-3</v>
      </c>
    </row>
    <row r="52" spans="1:8" s="57" customFormat="1" x14ac:dyDescent="0.2">
      <c r="A52" s="82" t="s">
        <v>73</v>
      </c>
      <c r="B52" s="83" t="s">
        <v>74</v>
      </c>
      <c r="C52" s="60">
        <v>20887.841230000002</v>
      </c>
      <c r="D52" s="60">
        <v>5702.3135999999995</v>
      </c>
      <c r="E52" s="60">
        <v>5702.3135999999995</v>
      </c>
      <c r="F52" s="61">
        <f t="shared" si="11"/>
        <v>100</v>
      </c>
      <c r="G52" s="62">
        <f t="shared" si="12"/>
        <v>27.299678972138565</v>
      </c>
      <c r="H52" s="101">
        <f>E52/E54</f>
        <v>5.4260370994136014E-3</v>
      </c>
    </row>
    <row r="53" spans="1:8" s="57" customFormat="1" x14ac:dyDescent="0.2">
      <c r="A53" s="84" t="s">
        <v>75</v>
      </c>
      <c r="B53" s="85" t="s">
        <v>76</v>
      </c>
      <c r="C53" s="60">
        <v>0</v>
      </c>
      <c r="D53" s="60">
        <v>0</v>
      </c>
      <c r="E53" s="60">
        <v>0</v>
      </c>
      <c r="F53" s="61">
        <v>0</v>
      </c>
      <c r="G53" s="62">
        <v>0</v>
      </c>
      <c r="H53" s="101">
        <f>E53/E54</f>
        <v>0</v>
      </c>
    </row>
    <row r="54" spans="1:8" s="57" customFormat="1" x14ac:dyDescent="0.2">
      <c r="A54" s="86" t="s">
        <v>77</v>
      </c>
      <c r="B54" s="87"/>
      <c r="C54" s="65">
        <f>C43+C44+C45+C46+C47+C48+C49+C50+C51+C52+C53</f>
        <v>6211836.3194900006</v>
      </c>
      <c r="D54" s="65">
        <f t="shared" ref="D54:E54" si="15">D43+D44+D45+D46+D47+D48+D49+D50+D51+D52+D53</f>
        <v>1078425.07333</v>
      </c>
      <c r="E54" s="65">
        <f t="shared" si="15"/>
        <v>1050916.8101000001</v>
      </c>
      <c r="F54" s="55">
        <f t="shared" ref="F48:F54" si="16">E54/D54*100</f>
        <v>97.44921887386586</v>
      </c>
      <c r="G54" s="56">
        <f t="shared" ref="G43:G54" si="17">E54/C54*100</f>
        <v>16.917973302076344</v>
      </c>
      <c r="H54" s="102">
        <f>SUM(H43:H53)</f>
        <v>1</v>
      </c>
    </row>
    <row r="55" spans="1:8" s="77" customFormat="1" ht="18" customHeight="1" x14ac:dyDescent="0.2">
      <c r="A55" s="116" t="s">
        <v>78</v>
      </c>
      <c r="B55" s="116"/>
      <c r="C55" s="116"/>
      <c r="D55" s="116"/>
      <c r="E55" s="116"/>
      <c r="F55" s="116"/>
      <c r="G55" s="116"/>
      <c r="H55" s="116"/>
    </row>
    <row r="56" spans="1:8" s="77" customFormat="1" ht="31.5" x14ac:dyDescent="0.2">
      <c r="A56" s="117" t="s">
        <v>79</v>
      </c>
      <c r="B56" s="118" t="s">
        <v>80</v>
      </c>
      <c r="C56" s="119" t="s">
        <v>3</v>
      </c>
      <c r="D56" s="120" t="s">
        <v>4</v>
      </c>
      <c r="E56" s="120" t="s">
        <v>5</v>
      </c>
      <c r="F56" s="121" t="s">
        <v>6</v>
      </c>
      <c r="G56" s="121" t="s">
        <v>7</v>
      </c>
      <c r="H56" s="122" t="s">
        <v>8</v>
      </c>
    </row>
    <row r="57" spans="1:8" s="129" customFormat="1" ht="22.5" x14ac:dyDescent="0.2">
      <c r="A57" s="123" t="s">
        <v>81</v>
      </c>
      <c r="B57" s="124" t="s">
        <v>82</v>
      </c>
      <c r="C57" s="125">
        <v>177556.07769999999</v>
      </c>
      <c r="D57" s="125">
        <v>78247.43432</v>
      </c>
      <c r="E57" s="125">
        <v>64017.411460000003</v>
      </c>
      <c r="F57" s="126">
        <f>E57/D57*100</f>
        <v>81.814070986909257</v>
      </c>
      <c r="G57" s="127">
        <f t="shared" ref="G57:G67" si="18">E57/C57*100</f>
        <v>36.054756496797744</v>
      </c>
      <c r="H57" s="128">
        <f>E57/E67*100</f>
        <v>1.8947864546103494</v>
      </c>
    </row>
    <row r="58" spans="1:8" s="129" customFormat="1" ht="22.5" x14ac:dyDescent="0.2">
      <c r="A58" s="123" t="s">
        <v>83</v>
      </c>
      <c r="B58" s="124" t="s">
        <v>84</v>
      </c>
      <c r="C58" s="125">
        <v>1948.6875</v>
      </c>
      <c r="D58" s="125">
        <v>538.1</v>
      </c>
      <c r="E58" s="125">
        <v>538.1</v>
      </c>
      <c r="F58" s="126">
        <v>0</v>
      </c>
      <c r="G58" s="127">
        <f t="shared" si="18"/>
        <v>27.613457776067225</v>
      </c>
      <c r="H58" s="128">
        <f>E58/E67*100</f>
        <v>1.5926676320908353E-2</v>
      </c>
    </row>
    <row r="59" spans="1:8" s="129" customFormat="1" ht="22.5" x14ac:dyDescent="0.2">
      <c r="A59" s="123" t="s">
        <v>85</v>
      </c>
      <c r="B59" s="124" t="s">
        <v>86</v>
      </c>
      <c r="C59" s="125">
        <v>395781.26566999999</v>
      </c>
      <c r="D59" s="125">
        <v>248266.55828999999</v>
      </c>
      <c r="E59" s="125">
        <v>238531.54981999999</v>
      </c>
      <c r="F59" s="126">
        <f>E59/D59*100</f>
        <v>96.078807980804029</v>
      </c>
      <c r="G59" s="127">
        <f t="shared" si="18"/>
        <v>60.268529743620093</v>
      </c>
      <c r="H59" s="128">
        <f>E59/E67*100</f>
        <v>7.0600534962047297</v>
      </c>
    </row>
    <row r="60" spans="1:8" s="129" customFormat="1" ht="22.5" x14ac:dyDescent="0.2">
      <c r="A60" s="123" t="s">
        <v>87</v>
      </c>
      <c r="B60" s="124" t="s">
        <v>88</v>
      </c>
      <c r="C60" s="125">
        <v>1225141.1365400001</v>
      </c>
      <c r="D60" s="125">
        <v>309957.24669</v>
      </c>
      <c r="E60" s="125">
        <v>303876.79100999999</v>
      </c>
      <c r="F60" s="126">
        <f>E60/D60*100</f>
        <v>98.038292137082593</v>
      </c>
      <c r="G60" s="127">
        <f t="shared" si="18"/>
        <v>24.803410966037593</v>
      </c>
      <c r="H60" s="128">
        <f>E60/E67*100</f>
        <v>8.9941410367080152</v>
      </c>
    </row>
    <row r="61" spans="1:8" s="129" customFormat="1" ht="22.5" x14ac:dyDescent="0.2">
      <c r="A61" s="123" t="s">
        <v>89</v>
      </c>
      <c r="B61" s="124" t="s">
        <v>90</v>
      </c>
      <c r="C61" s="125">
        <v>3104281.4587400001</v>
      </c>
      <c r="D61" s="125">
        <v>2327588.5894800001</v>
      </c>
      <c r="E61" s="125">
        <v>2294619.3152000001</v>
      </c>
      <c r="F61" s="126">
        <f>E61/D61*100</f>
        <v>98.583543740117506</v>
      </c>
      <c r="G61" s="127">
        <f t="shared" si="18"/>
        <v>73.917888751342971</v>
      </c>
      <c r="H61" s="128">
        <f>E61/E67*100</f>
        <v>67.916110598206245</v>
      </c>
    </row>
    <row r="62" spans="1:8" s="129" customFormat="1" ht="22.5" x14ac:dyDescent="0.2">
      <c r="A62" s="123" t="s">
        <v>91</v>
      </c>
      <c r="B62" s="124" t="s">
        <v>92</v>
      </c>
      <c r="C62" s="125">
        <v>576066.42316999997</v>
      </c>
      <c r="D62" s="125">
        <v>428649.25899</v>
      </c>
      <c r="E62" s="125">
        <v>428360.80115000001</v>
      </c>
      <c r="F62" s="126">
        <f>E62/D62*100</f>
        <v>99.932705391657578</v>
      </c>
      <c r="G62" s="127">
        <f t="shared" si="18"/>
        <v>74.359619641221258</v>
      </c>
      <c r="H62" s="128">
        <f>E62/E67*100</f>
        <v>12.678617038619283</v>
      </c>
    </row>
    <row r="63" spans="1:8" s="129" customFormat="1" ht="45" x14ac:dyDescent="0.2">
      <c r="A63" s="123" t="s">
        <v>93</v>
      </c>
      <c r="B63" s="124" t="s">
        <v>94</v>
      </c>
      <c r="C63" s="125">
        <v>31692.26067</v>
      </c>
      <c r="D63" s="125">
        <v>24321.3305</v>
      </c>
      <c r="E63" s="125">
        <v>23135.762699999999</v>
      </c>
      <c r="F63" s="126">
        <f>E63/D63*100</f>
        <v>95.125399081271482</v>
      </c>
      <c r="G63" s="127">
        <f t="shared" si="18"/>
        <v>73.001301298459879</v>
      </c>
      <c r="H63" s="128">
        <f>E63/E67*100</f>
        <v>0.68477198282892526</v>
      </c>
    </row>
    <row r="64" spans="1:8" s="129" customFormat="1" ht="22.5" x14ac:dyDescent="0.2">
      <c r="A64" s="123" t="s">
        <v>95</v>
      </c>
      <c r="B64" s="124" t="s">
        <v>96</v>
      </c>
      <c r="C64" s="125">
        <v>123230.96318999999</v>
      </c>
      <c r="D64" s="125">
        <v>26169.003239999998</v>
      </c>
      <c r="E64" s="125">
        <v>25425.467850000001</v>
      </c>
      <c r="F64" s="126" t="s">
        <v>97</v>
      </c>
      <c r="G64" s="127">
        <f t="shared" si="18"/>
        <v>20.632369651122907</v>
      </c>
      <c r="H64" s="128">
        <f>E64/E67*100</f>
        <v>0.75254264403384441</v>
      </c>
    </row>
    <row r="65" spans="1:10" s="129" customFormat="1" ht="33.75" x14ac:dyDescent="0.2">
      <c r="A65" s="123" t="s">
        <v>98</v>
      </c>
      <c r="B65" s="124" t="s">
        <v>99</v>
      </c>
      <c r="C65" s="125">
        <v>4595</v>
      </c>
      <c r="D65" s="125">
        <v>103.05</v>
      </c>
      <c r="E65" s="125">
        <v>103.05</v>
      </c>
      <c r="F65" s="126" t="s">
        <v>97</v>
      </c>
      <c r="G65" s="127">
        <f t="shared" si="18"/>
        <v>2.2426550598476607</v>
      </c>
      <c r="H65" s="128">
        <f>E65/E67*100</f>
        <v>3.0500724677004383E-3</v>
      </c>
    </row>
    <row r="66" spans="1:10" s="129" customFormat="1" ht="33.75" x14ac:dyDescent="0.2">
      <c r="A66" s="123" t="s">
        <v>100</v>
      </c>
      <c r="B66" s="124" t="s">
        <v>101</v>
      </c>
      <c r="C66" s="125">
        <v>105</v>
      </c>
      <c r="D66" s="125">
        <v>0</v>
      </c>
      <c r="E66" s="125">
        <v>0</v>
      </c>
      <c r="F66" s="126" t="s">
        <v>97</v>
      </c>
      <c r="G66" s="127">
        <f t="shared" si="18"/>
        <v>0</v>
      </c>
      <c r="H66" s="128">
        <f>E66/E67*100</f>
        <v>0</v>
      </c>
      <c r="J66" s="130"/>
    </row>
    <row r="67" spans="1:10" s="129" customFormat="1" ht="11.25" x14ac:dyDescent="0.2">
      <c r="A67" s="131" t="s">
        <v>77</v>
      </c>
      <c r="B67" s="132"/>
      <c r="C67" s="133">
        <f>SUM(C57:C66)</f>
        <v>5640398.2731800005</v>
      </c>
      <c r="D67" s="133">
        <f t="shared" ref="D67:E67" si="19">SUM(D57:D66)</f>
        <v>3443840.5715100002</v>
      </c>
      <c r="E67" s="133">
        <f t="shared" si="19"/>
        <v>3378608.2491899999</v>
      </c>
      <c r="F67" s="134">
        <f>E67/D67*100</f>
        <v>98.105826301610762</v>
      </c>
      <c r="G67" s="135">
        <f t="shared" si="18"/>
        <v>59.900171682117296</v>
      </c>
      <c r="H67" s="136">
        <f>SUM(H57:H66)</f>
        <v>99.999999999999986</v>
      </c>
    </row>
    <row r="68" spans="1:10" s="77" customFormat="1" x14ac:dyDescent="0.2">
      <c r="A68" s="88"/>
      <c r="B68" s="88"/>
      <c r="C68" s="89"/>
      <c r="D68" s="90"/>
      <c r="E68" s="90"/>
      <c r="F68" s="88"/>
      <c r="H68" s="104"/>
    </row>
  </sheetData>
  <mergeCells count="6">
    <mergeCell ref="A2:H2"/>
    <mergeCell ref="A55:H55"/>
    <mergeCell ref="A34:B34"/>
    <mergeCell ref="A3:H3"/>
    <mergeCell ref="A36:H36"/>
    <mergeCell ref="A37:H37"/>
  </mergeCells>
  <pageMargins left="0.62992125749588002" right="0.23622046411037401" top="0.55118107795715299" bottom="0.39370077848434398" header="0.19685038924217199" footer="0.15748031437397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Пользователь Windows</cp:lastModifiedBy>
  <dcterms:created xsi:type="dcterms:W3CDTF">2024-07-14T06:09:31Z</dcterms:created>
  <dcterms:modified xsi:type="dcterms:W3CDTF">2025-04-27T11:37:21Z</dcterms:modified>
</cp:coreProperties>
</file>